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riemersma/Desktop/NE map/Plug-in batterij/"/>
    </mc:Choice>
  </mc:AlternateContent>
  <xr:revisionPtr revIDLastSave="0" documentId="13_ncr:1_{E4987039-68C0-B44E-8B3F-4C3F25DAC764}" xr6:coauthVersionLast="47" xr6:coauthVersionMax="47" xr10:uidLastSave="{00000000-0000-0000-0000-000000000000}"/>
  <bookViews>
    <workbookView xWindow="6500" yWindow="860" windowWidth="17300" windowHeight="18520" xr2:uid="{234BC4F5-1616-584D-A500-057DC2917FF2}"/>
  </bookViews>
  <sheets>
    <sheet name="Instructie" sheetId="3" r:id="rId1"/>
    <sheet name="Berekening" sheetId="1" r:id="rId2"/>
    <sheet name="Staffel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C20" i="1"/>
  <c r="B20" i="1"/>
  <c r="D23" i="1" l="1"/>
  <c r="B16" i="1"/>
  <c r="B10" i="1" l="1"/>
  <c r="B23" i="1"/>
  <c r="B11" i="1"/>
  <c r="C22" i="1" l="1"/>
  <c r="C21" i="1"/>
  <c r="D10" i="1"/>
  <c r="C23" i="1" l="1"/>
  <c r="D25" i="1" s="1"/>
  <c r="D27" i="1" s="1"/>
  <c r="C25" i="1" l="1"/>
  <c r="C27" i="1" s="1"/>
</calcChain>
</file>

<file path=xl/sharedStrings.xml><?xml version="1.0" encoding="utf-8"?>
<sst xmlns="http://schemas.openxmlformats.org/spreadsheetml/2006/main" count="49" uniqueCount="41">
  <si>
    <t>Energieprijzen</t>
  </si>
  <si>
    <t>per kWh</t>
  </si>
  <si>
    <t>Terugleververgoeding</t>
  </si>
  <si>
    <t>(Schatting)</t>
  </si>
  <si>
    <t>Terugleverkosten i.p.v. staffel</t>
  </si>
  <si>
    <t>Energieverbruik</t>
  </si>
  <si>
    <t>Netto stroomverbruik</t>
  </si>
  <si>
    <t>kWh</t>
  </si>
  <si>
    <t>Opwek zonnepanelen</t>
  </si>
  <si>
    <t>Direct verbruik zonnestroom</t>
  </si>
  <si>
    <t>Teruglevering</t>
  </si>
  <si>
    <t>Percentage direct verbruik</t>
  </si>
  <si>
    <t>Investeringskosten</t>
  </si>
  <si>
    <t>Uitkomsten</t>
  </si>
  <si>
    <t>Leveringskosten</t>
  </si>
  <si>
    <t>Teruglevergoeding</t>
  </si>
  <si>
    <t>Terugleverkosten</t>
  </si>
  <si>
    <t>Totaal</t>
  </si>
  <si>
    <t>zonder PV</t>
  </si>
  <si>
    <t>Van</t>
  </si>
  <si>
    <t>t/m</t>
  </si>
  <si>
    <t>Besparing</t>
  </si>
  <si>
    <t>Terugverdientijd</t>
  </si>
  <si>
    <t>jaar</t>
  </si>
  <si>
    <t>Huidige waarde zonnepanelen</t>
  </si>
  <si>
    <t>alleen PV</t>
  </si>
  <si>
    <t>PV +  accu</t>
  </si>
  <si>
    <t>Deze tool geeft inzicht in de kosten van een thuisbatterij en evt. zonnepanelen.</t>
  </si>
  <si>
    <t>Wanneer deze tool voor het eerst gebruikt wordt, staan in de velden de tarieven ingevuld voor</t>
  </si>
  <si>
    <t>de terugleververgoeding en terugleverkosten zoals die gelden vanaf 2027 wanneer</t>
  </si>
  <si>
    <t xml:space="preserve"> de salderingsregeling is afgeschaft. Deze tarieven zijn bekendgemaakt door 'van de bron' en 'Greenchoice'.</t>
  </si>
  <si>
    <t>Daartoe moeten in het blad 'Berekening' een aantal bedragen handmatig ingevoerd worden.</t>
  </si>
  <si>
    <t>In de huidige situatie worden vaak terugleverkosten berekend volgens een staffelsysteem.</t>
  </si>
  <si>
    <t>In het blad 'Staffels' kunnen bedragen aangepast worden naar de tarieven die uw leverancier rekent.</t>
  </si>
  <si>
    <t xml:space="preserve">Door het veld 'Terugleverkosten i.p.v. Staffel' in blad 'Berekening' leeg te maken, worden automatisch </t>
  </si>
  <si>
    <t>de staffeltarieven gehanteerd.</t>
  </si>
  <si>
    <t>Wanneer u uw zonnepanelen al "terugverdiend" heeft, kunt u het veld 'Huidige waarde zonnepanelen'</t>
  </si>
  <si>
    <t>leegmaken, zoniet kan hier de restwaarde ingevuld worden.</t>
  </si>
  <si>
    <t>Gemiddeld stroomtarief</t>
  </si>
  <si>
    <t>Prijs thuisaccu</t>
  </si>
  <si>
    <t>Deze tool berekent de besparing en de terugverdientijd van de thuisbatterij evt. i.c.m. zonnepanelen.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</si>
</sst>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&quot;€&quot;\ #,##0"/>
    <numFmt numFmtId="166" formatCode="0.0"/>
    <numFmt numFmtId="167" formatCode="&quot;€&quot;\ #,##0.000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 tint="0.499984740745262"/>
      <name val="Aptos Narrow"/>
      <family val="2"/>
      <scheme val="minor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sz val="10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0" borderId="1" xfId="0" applyNumberFormat="1" applyBorder="1"/>
    <xf numFmtId="3" fontId="0" fillId="0" borderId="1" xfId="0" applyNumberFormat="1" applyBorder="1"/>
    <xf numFmtId="3" fontId="0" fillId="2" borderId="0" xfId="0" applyNumberFormat="1" applyFill="1"/>
    <xf numFmtId="3" fontId="2" fillId="2" borderId="0" xfId="0" applyNumberFormat="1" applyFont="1" applyFill="1" applyAlignment="1">
      <alignment horizontal="left"/>
    </xf>
    <xf numFmtId="9" fontId="0" fillId="2" borderId="0" xfId="0" applyNumberFormat="1" applyFill="1"/>
    <xf numFmtId="165" fontId="0" fillId="0" borderId="1" xfId="0" applyNumberFormat="1" applyBorder="1"/>
    <xf numFmtId="165" fontId="1" fillId="2" borderId="0" xfId="0" applyNumberFormat="1" applyFont="1" applyFill="1"/>
    <xf numFmtId="165" fontId="0" fillId="2" borderId="0" xfId="0" applyNumberFormat="1" applyFill="1"/>
    <xf numFmtId="0" fontId="1" fillId="2" borderId="0" xfId="0" applyFont="1" applyFill="1" applyAlignment="1">
      <alignment horizontal="right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6" fontId="1" fillId="2" borderId="0" xfId="0" applyNumberFormat="1" applyFont="1" applyFill="1"/>
    <xf numFmtId="3" fontId="3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167" fontId="0" fillId="0" borderId="1" xfId="0" applyNumberFormat="1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625230</xdr:colOff>
      <xdr:row>0</xdr:row>
      <xdr:rowOff>107462</xdr:rowOff>
    </xdr:from>
    <xdr:to>
      <xdr:col>6</xdr:col>
      <xdr:colOff>742461</xdr:colOff>
      <xdr:row>4</xdr:row>
      <xdr:rowOff>10747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C698B4F-0773-6542-9B93-FF7995C4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1830" y="107462"/>
          <a:ext cx="1768231" cy="716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3877-1B3F-B74B-9B6C-E714CFA67AF1}">
  <dimension ref="A1:J32"/>
  <sheetViews>
    <sheetView tabSelected="1" zoomScale="150" zoomScaleNormal="150" workbookViewId="0"/>
  </sheetViews>
  <sheetFormatPr baseColWidth="10" defaultRowHeight="16" x14ac:dyDescent="0.2"/>
  <sheetData>
    <row r="1" spans="1:10" x14ac:dyDescent="0.2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">
      <c r="A5" s="23" t="s">
        <v>30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">
      <c r="A6" s="23" t="s">
        <v>32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23" t="s">
        <v>33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">
      <c r="A8" s="23" t="s">
        <v>34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23" t="s">
        <v>35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">
      <c r="A10" s="23" t="s">
        <v>36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">
      <c r="A11" s="23" t="s">
        <v>37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23" t="s">
        <v>40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84E7-91E5-1549-978C-45E15B2991A0}">
  <dimension ref="A1:G30"/>
  <sheetViews>
    <sheetView zoomScale="150" zoomScaleNormal="150" workbookViewId="0">
      <selection activeCell="B2" sqref="B2"/>
    </sheetView>
  </sheetViews>
  <sheetFormatPr baseColWidth="10" defaultRowHeight="16" x14ac:dyDescent="0.2"/>
  <cols>
    <col min="1" max="1" width="27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2" t="s">
        <v>38</v>
      </c>
      <c r="B2" s="3">
        <v>0.27</v>
      </c>
      <c r="C2" s="2" t="s">
        <v>1</v>
      </c>
      <c r="D2" s="2"/>
      <c r="E2" s="2"/>
      <c r="F2" s="2"/>
      <c r="G2" s="2"/>
    </row>
    <row r="3" spans="1:7" x14ac:dyDescent="0.2">
      <c r="A3" s="2" t="s">
        <v>2</v>
      </c>
      <c r="B3" s="22">
        <v>5.45E-2</v>
      </c>
      <c r="C3" s="2" t="s">
        <v>1</v>
      </c>
      <c r="D3" s="2" t="s">
        <v>3</v>
      </c>
      <c r="E3" s="2"/>
      <c r="F3" s="2"/>
      <c r="G3" s="2"/>
    </row>
    <row r="4" spans="1:7" x14ac:dyDescent="0.2">
      <c r="A4" s="2" t="s">
        <v>4</v>
      </c>
      <c r="B4" s="22">
        <v>4.9500000000000002E-2</v>
      </c>
      <c r="C4" s="2" t="s">
        <v>1</v>
      </c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1" t="s">
        <v>5</v>
      </c>
      <c r="B6" s="2"/>
      <c r="C6" s="2"/>
      <c r="D6" s="2"/>
      <c r="E6" s="2"/>
      <c r="F6" s="2"/>
      <c r="G6" s="2"/>
    </row>
    <row r="7" spans="1:7" x14ac:dyDescent="0.2">
      <c r="A7" s="2" t="s">
        <v>6</v>
      </c>
      <c r="B7" s="4">
        <v>1910</v>
      </c>
      <c r="C7" s="2" t="s">
        <v>7</v>
      </c>
      <c r="D7" s="2"/>
      <c r="E7" s="2"/>
      <c r="F7" s="2"/>
      <c r="G7" s="2"/>
    </row>
    <row r="8" spans="1:7" x14ac:dyDescent="0.2">
      <c r="A8" s="2" t="s">
        <v>8</v>
      </c>
      <c r="B8" s="4">
        <v>2765</v>
      </c>
      <c r="C8" s="2" t="s">
        <v>7</v>
      </c>
      <c r="D8" s="2"/>
      <c r="E8" s="2"/>
      <c r="F8" s="2"/>
      <c r="G8" s="2"/>
    </row>
    <row r="9" spans="1:7" x14ac:dyDescent="0.2">
      <c r="A9" s="2" t="s">
        <v>9</v>
      </c>
      <c r="B9" s="4">
        <v>675</v>
      </c>
      <c r="C9" s="2" t="s">
        <v>7</v>
      </c>
      <c r="D9" s="2"/>
      <c r="E9" s="2"/>
      <c r="F9" s="2"/>
      <c r="G9" s="2"/>
    </row>
    <row r="10" spans="1:7" x14ac:dyDescent="0.2">
      <c r="A10" s="2" t="s">
        <v>10</v>
      </c>
      <c r="B10" s="5">
        <f>B8-B9</f>
        <v>2090</v>
      </c>
      <c r="C10" s="2" t="s">
        <v>7</v>
      </c>
      <c r="D10" s="6">
        <f>B10-B9</f>
        <v>1415</v>
      </c>
      <c r="E10" s="2"/>
      <c r="F10" s="2"/>
      <c r="G10" s="2"/>
    </row>
    <row r="11" spans="1:7" x14ac:dyDescent="0.2">
      <c r="A11" s="2" t="s">
        <v>11</v>
      </c>
      <c r="B11" s="7">
        <f>B9/B8</f>
        <v>0.24412296564195299</v>
      </c>
      <c r="C11" s="2"/>
      <c r="D11" s="2"/>
      <c r="E11" s="2"/>
      <c r="F11" s="2"/>
      <c r="G11" s="2"/>
    </row>
    <row r="12" spans="1:7" x14ac:dyDescent="0.2">
      <c r="A12" s="2"/>
      <c r="B12" s="7"/>
      <c r="C12" s="2"/>
      <c r="D12" s="2"/>
      <c r="E12" s="2"/>
      <c r="F12" s="2"/>
      <c r="G12" s="2"/>
    </row>
    <row r="13" spans="1:7" x14ac:dyDescent="0.2">
      <c r="A13" s="1" t="s">
        <v>12</v>
      </c>
      <c r="B13" s="7"/>
      <c r="C13" s="2"/>
      <c r="D13" s="2"/>
      <c r="E13" s="2"/>
      <c r="F13" s="2"/>
      <c r="G13" s="2"/>
    </row>
    <row r="14" spans="1:7" x14ac:dyDescent="0.2">
      <c r="A14" s="2" t="s">
        <v>24</v>
      </c>
      <c r="B14" s="8">
        <v>200</v>
      </c>
      <c r="C14" s="2"/>
      <c r="D14" s="2"/>
      <c r="E14" s="2"/>
      <c r="F14" s="2"/>
      <c r="G14" s="2"/>
    </row>
    <row r="15" spans="1:7" x14ac:dyDescent="0.2">
      <c r="A15" s="2" t="s">
        <v>39</v>
      </c>
      <c r="B15" s="8">
        <v>1800</v>
      </c>
      <c r="C15" s="2"/>
      <c r="D15" s="2"/>
      <c r="E15" s="2"/>
      <c r="F15" s="2"/>
      <c r="G15" s="2"/>
    </row>
    <row r="16" spans="1:7" x14ac:dyDescent="0.2">
      <c r="A16" s="1" t="s">
        <v>17</v>
      </c>
      <c r="B16" s="9">
        <f>SUM(B14:B15)</f>
        <v>2000</v>
      </c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1"/>
      <c r="B18" s="11" t="s">
        <v>18</v>
      </c>
      <c r="C18" s="11" t="s">
        <v>25</v>
      </c>
      <c r="D18" s="11" t="s">
        <v>26</v>
      </c>
      <c r="E18" s="2"/>
      <c r="F18" s="2"/>
      <c r="G18" s="2"/>
    </row>
    <row r="19" spans="1:7" x14ac:dyDescent="0.2">
      <c r="A19" s="1" t="s">
        <v>13</v>
      </c>
      <c r="B19" s="2"/>
      <c r="C19" s="2"/>
      <c r="D19" s="2"/>
      <c r="E19" s="2"/>
      <c r="F19" s="2"/>
      <c r="G19" s="2"/>
    </row>
    <row r="20" spans="1:7" x14ac:dyDescent="0.2">
      <c r="A20" s="2" t="s">
        <v>14</v>
      </c>
      <c r="B20" s="10">
        <f>B2*(B7+B9)</f>
        <v>697.95</v>
      </c>
      <c r="C20" s="10">
        <f>B2*B7</f>
        <v>515.70000000000005</v>
      </c>
      <c r="D20" s="10">
        <f>IF(B15&gt;0,(B7-B9*0.75)*B2,"")</f>
        <v>379.01250000000005</v>
      </c>
      <c r="E20" s="2"/>
      <c r="F20" s="2"/>
      <c r="G20" s="2"/>
    </row>
    <row r="21" spans="1:7" x14ac:dyDescent="0.2">
      <c r="A21" s="2" t="s">
        <v>15</v>
      </c>
      <c r="B21" s="10"/>
      <c r="C21" s="10">
        <f>B3*-B10</f>
        <v>-113.905</v>
      </c>
      <c r="D21" s="10">
        <f>IF(B15&gt;0,(B9-B10)*B3,"")</f>
        <v>-77.117500000000007</v>
      </c>
      <c r="E21" s="2"/>
      <c r="F21" s="2"/>
      <c r="G21" s="2"/>
    </row>
    <row r="22" spans="1:7" x14ac:dyDescent="0.2">
      <c r="A22" s="2" t="s">
        <v>16</v>
      </c>
      <c r="B22" s="10"/>
      <c r="C22" s="10">
        <f>IF(B4=0,_xlfn.XLOOKUP(B10,Staffels!B:B,Staffels!C:C,,1,-1),B10*B4)</f>
        <v>103.455</v>
      </c>
      <c r="D22" s="10">
        <f>IF(B4=0,_xlfn.XLOOKUP((B10-B9),Staffels!B:B,Staffels!C:C,,1,-1),IF(B15&gt;0,D10*B4,""))</f>
        <v>70.042500000000004</v>
      </c>
      <c r="E22" s="2"/>
      <c r="F22" s="2"/>
      <c r="G22" s="2"/>
    </row>
    <row r="23" spans="1:7" x14ac:dyDescent="0.2">
      <c r="A23" s="1" t="s">
        <v>17</v>
      </c>
      <c r="B23" s="9">
        <f>SUM(B20:B22)</f>
        <v>697.95</v>
      </c>
      <c r="C23" s="9">
        <f>SUM(C20:C22)</f>
        <v>505.25000000000006</v>
      </c>
      <c r="D23" s="9">
        <f>IF(B15&gt;0,SUM(D20:D22),"")</f>
        <v>371.93750000000006</v>
      </c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1" t="s">
        <v>21</v>
      </c>
      <c r="B25" s="2"/>
      <c r="C25" s="9">
        <f>B23-C23</f>
        <v>192.7</v>
      </c>
      <c r="D25" s="9">
        <f>IF(B15&gt;0,C23-D23,"")</f>
        <v>133.3125</v>
      </c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1" t="s">
        <v>22</v>
      </c>
      <c r="B27" s="2"/>
      <c r="C27" s="18">
        <f>B14/C25</f>
        <v>1.0378827192527245</v>
      </c>
      <c r="D27" s="18">
        <f>IF(B15&gt;0,B16/D25,"")</f>
        <v>15.002344116268167</v>
      </c>
      <c r="E27" s="1" t="s">
        <v>23</v>
      </c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</sheetData>
  <sheetProtection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83BC-BC09-E14D-9C72-27505A3F9CF2}">
  <dimension ref="A1:I18"/>
  <sheetViews>
    <sheetView zoomScale="150" zoomScaleNormal="150" workbookViewId="0">
      <selection activeCell="C3" sqref="C3"/>
    </sheetView>
  </sheetViews>
  <sheetFormatPr baseColWidth="10" defaultRowHeight="16" x14ac:dyDescent="0.2"/>
  <cols>
    <col min="3" max="3" width="16" customWidth="1"/>
    <col min="7" max="9" width="10.83203125" style="20"/>
  </cols>
  <sheetData>
    <row r="1" spans="1:6" x14ac:dyDescent="0.2">
      <c r="A1" s="12" t="s">
        <v>10</v>
      </c>
      <c r="C1" s="13"/>
      <c r="D1" s="13"/>
      <c r="E1" s="13"/>
    </row>
    <row r="2" spans="1:6" x14ac:dyDescent="0.2">
      <c r="A2" s="14" t="s">
        <v>19</v>
      </c>
      <c r="B2" s="14" t="s">
        <v>20</v>
      </c>
      <c r="C2" s="15" t="s">
        <v>16</v>
      </c>
      <c r="D2" s="15"/>
      <c r="E2" s="15"/>
      <c r="F2" s="21"/>
    </row>
    <row r="3" spans="1:6" x14ac:dyDescent="0.2">
      <c r="A3" s="19">
        <v>0</v>
      </c>
      <c r="B3" s="19">
        <v>249</v>
      </c>
      <c r="C3" s="16"/>
      <c r="D3" s="20"/>
      <c r="E3" s="20"/>
      <c r="F3" s="20"/>
    </row>
    <row r="4" spans="1:6" x14ac:dyDescent="0.2">
      <c r="A4" s="19">
        <v>250</v>
      </c>
      <c r="B4" s="19">
        <v>499</v>
      </c>
      <c r="C4" s="16"/>
      <c r="D4" s="20"/>
      <c r="E4" s="20"/>
      <c r="F4" s="20"/>
    </row>
    <row r="5" spans="1:6" x14ac:dyDescent="0.2">
      <c r="A5" s="19">
        <v>500</v>
      </c>
      <c r="B5" s="19">
        <v>749</v>
      </c>
      <c r="C5" s="16"/>
      <c r="D5" s="20"/>
      <c r="E5" s="20"/>
      <c r="F5" s="20"/>
    </row>
    <row r="6" spans="1:6" x14ac:dyDescent="0.2">
      <c r="A6" s="19">
        <v>750</v>
      </c>
      <c r="B6" s="19">
        <v>999</v>
      </c>
      <c r="C6" s="16"/>
      <c r="D6" s="20"/>
      <c r="E6" s="20"/>
      <c r="F6" s="20"/>
    </row>
    <row r="7" spans="1:6" x14ac:dyDescent="0.2">
      <c r="A7" s="19">
        <v>1000</v>
      </c>
      <c r="B7" s="19">
        <v>1249</v>
      </c>
      <c r="C7" s="17">
        <v>151.25</v>
      </c>
      <c r="D7" s="20"/>
      <c r="E7" s="20"/>
      <c r="F7" s="20"/>
    </row>
    <row r="8" spans="1:6" x14ac:dyDescent="0.2">
      <c r="A8" s="19">
        <v>1250</v>
      </c>
      <c r="B8" s="19">
        <v>1499</v>
      </c>
      <c r="C8" s="17">
        <v>151.25</v>
      </c>
      <c r="D8" s="20"/>
      <c r="E8" s="20"/>
      <c r="F8" s="20"/>
    </row>
    <row r="9" spans="1:6" x14ac:dyDescent="0.2">
      <c r="A9" s="19">
        <v>1500</v>
      </c>
      <c r="B9" s="19">
        <v>1749</v>
      </c>
      <c r="C9" s="17">
        <v>211.75</v>
      </c>
      <c r="D9" s="20"/>
      <c r="E9" s="20"/>
      <c r="F9" s="20"/>
    </row>
    <row r="10" spans="1:6" x14ac:dyDescent="0.2">
      <c r="A10" s="19">
        <v>1750</v>
      </c>
      <c r="B10" s="19">
        <v>1999</v>
      </c>
      <c r="C10" s="17">
        <v>211.75</v>
      </c>
      <c r="D10" s="20"/>
      <c r="E10" s="20"/>
      <c r="F10" s="20"/>
    </row>
    <row r="11" spans="1:6" x14ac:dyDescent="0.2">
      <c r="A11" s="19">
        <v>2000</v>
      </c>
      <c r="B11" s="19">
        <v>2249</v>
      </c>
      <c r="C11" s="17">
        <v>272.25</v>
      </c>
      <c r="D11" s="20"/>
      <c r="E11" s="20"/>
      <c r="F11" s="20"/>
    </row>
    <row r="12" spans="1:6" x14ac:dyDescent="0.2">
      <c r="A12" s="19">
        <v>2250</v>
      </c>
      <c r="B12" s="19">
        <v>2499</v>
      </c>
      <c r="C12" s="17">
        <v>272.25</v>
      </c>
      <c r="D12" s="20"/>
      <c r="E12" s="20"/>
      <c r="F12" s="20"/>
    </row>
    <row r="13" spans="1:6" x14ac:dyDescent="0.2">
      <c r="A13" s="19">
        <v>2500</v>
      </c>
      <c r="B13" s="19">
        <v>2749</v>
      </c>
      <c r="C13" s="17">
        <v>332.75</v>
      </c>
      <c r="D13" s="20"/>
      <c r="E13" s="20"/>
      <c r="F13" s="20"/>
    </row>
    <row r="14" spans="1:6" x14ac:dyDescent="0.2">
      <c r="A14" s="19">
        <v>2750</v>
      </c>
      <c r="B14" s="19">
        <v>2999</v>
      </c>
      <c r="C14" s="17">
        <v>332.75</v>
      </c>
      <c r="D14" s="20"/>
      <c r="E14" s="20"/>
      <c r="F14" s="20"/>
    </row>
    <row r="15" spans="1:6" x14ac:dyDescent="0.2">
      <c r="A15" s="19">
        <v>3000</v>
      </c>
      <c r="B15" s="19">
        <v>3249</v>
      </c>
      <c r="C15" s="17">
        <v>393.25</v>
      </c>
      <c r="D15" s="20"/>
      <c r="E15" s="20"/>
      <c r="F15" s="20"/>
    </row>
    <row r="16" spans="1:6" x14ac:dyDescent="0.2">
      <c r="A16" s="19">
        <v>3250</v>
      </c>
      <c r="B16" s="19">
        <v>3499</v>
      </c>
      <c r="C16" s="17">
        <v>393.25</v>
      </c>
      <c r="D16" s="20"/>
      <c r="E16" s="20"/>
      <c r="F16" s="20"/>
    </row>
    <row r="17" spans="1:6" x14ac:dyDescent="0.2">
      <c r="A17" s="19">
        <v>3500</v>
      </c>
      <c r="B17" s="19">
        <v>3749</v>
      </c>
      <c r="C17" s="17">
        <v>453.75</v>
      </c>
      <c r="D17" s="20"/>
      <c r="E17" s="20"/>
      <c r="F17" s="20"/>
    </row>
    <row r="18" spans="1:6" x14ac:dyDescent="0.2">
      <c r="A18" s="19">
        <v>3750</v>
      </c>
      <c r="B18" s="19">
        <v>3999</v>
      </c>
      <c r="C18" s="17">
        <v>453.75</v>
      </c>
      <c r="D18" s="20"/>
      <c r="E18" s="20"/>
      <c r="F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Berekening</vt:lpstr>
      <vt:lpstr>Staffels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Riemersma</dc:creator>
  <cp:lastModifiedBy>Jan Riemersma</cp:lastModifiedBy>
  <dcterms:created xsi:type="dcterms:W3CDTF">2025-11-08T11:22:33Z</dcterms:created>
  <dcterms:modified xsi:type="dcterms:W3CDTF">2025-11-27T20:52:21Z</dcterms:modified>
</cp:coreProperties>
</file>